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30" yWindow="-150" windowWidth="10275" windowHeight="12240"/>
  </bookViews>
  <sheets>
    <sheet name="Present value NPI" sheetId="1" r:id="rId1"/>
    <sheet name="Rate of return" sheetId="2" r:id="rId2"/>
    <sheet name="Reconciliation accounts" sheetId="3" r:id="rId3"/>
    <sheet name="Sheet1" sheetId="4" r:id="rId4"/>
  </sheets>
  <calcPr calcId="125725"/>
</workbook>
</file>

<file path=xl/calcChain.xml><?xml version="1.0" encoding="utf-8"?>
<calcChain xmlns="http://schemas.openxmlformats.org/spreadsheetml/2006/main">
  <c r="O14" i="1"/>
  <c r="N14" l="1"/>
  <c r="G14"/>
  <c r="H14" s="1"/>
  <c r="I14" s="1"/>
  <c r="P14" l="1"/>
  <c r="J11" i="2"/>
  <c r="J12"/>
  <c r="J13"/>
  <c r="J14"/>
  <c r="J10"/>
  <c r="J9"/>
  <c r="J8"/>
  <c r="H14"/>
  <c r="H13"/>
  <c r="H12"/>
  <c r="H11"/>
  <c r="H10"/>
  <c r="H9"/>
  <c r="H8"/>
  <c r="E14"/>
  <c r="E13"/>
  <c r="E12"/>
  <c r="E11"/>
  <c r="E10"/>
  <c r="E9"/>
  <c r="E8"/>
  <c r="E7"/>
</calcChain>
</file>

<file path=xl/comments1.xml><?xml version="1.0" encoding="utf-8"?>
<comments xmlns="http://schemas.openxmlformats.org/spreadsheetml/2006/main">
  <authors>
    <author>Administrator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Calculate the yearly increase rate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<sst xmlns="http://schemas.openxmlformats.org/spreadsheetml/2006/main" count="107" uniqueCount="85">
  <si>
    <t>Crude Bitumen - 211114</t>
  </si>
  <si>
    <t>Reserves under active development</t>
  </si>
  <si>
    <t>Physical accounts</t>
  </si>
  <si>
    <t>GEOMETRIC</t>
  </si>
  <si>
    <t>Total revenues</t>
  </si>
  <si>
    <t>Total production costs</t>
  </si>
  <si>
    <t>Depreciation</t>
  </si>
  <si>
    <t>Net capital stock</t>
  </si>
  <si>
    <t>Rate of return</t>
  </si>
  <si>
    <t>Return to capital</t>
  </si>
  <si>
    <t>Total extraction costs</t>
  </si>
  <si>
    <t>Opening Stock</t>
  </si>
  <si>
    <t>Additions / Revisions</t>
  </si>
  <si>
    <t>Depletion / Quantity of production</t>
  </si>
  <si>
    <t>Closing Stock</t>
  </si>
  <si>
    <t>Reserve life</t>
  </si>
  <si>
    <t>Discount factor</t>
  </si>
  <si>
    <t>'000 m³</t>
  </si>
  <si>
    <t>years</t>
  </si>
  <si>
    <t>(B-H)</t>
  </si>
  <si>
    <t>(C+D+G)</t>
  </si>
  <si>
    <t>(E*F)</t>
  </si>
  <si>
    <t>$'000 000</t>
  </si>
  <si>
    <t>Year</t>
  </si>
  <si>
    <t>Table 326-0020</t>
  </si>
  <si>
    <t xml:space="preserve">Table 176-0043 </t>
  </si>
  <si>
    <t>Consumer Price Index (CPI), 2011 basket</t>
  </si>
  <si>
    <t>annual (2002=100)</t>
  </si>
  <si>
    <t>Financial market statistics, last Wednesday unless otherwise stated</t>
  </si>
  <si>
    <t>annual (percent)</t>
  </si>
  <si>
    <r>
      <t>Geography</t>
    </r>
    <r>
      <rPr>
        <sz val="8.8000000000000007"/>
        <color rgb="FF000000"/>
        <rFont val="Calibri"/>
        <family val="2"/>
      </rPr>
      <t>=Canada</t>
    </r>
  </si>
  <si>
    <t>YEAR</t>
  </si>
  <si>
    <t xml:space="preserve">Selected Government of Canada </t>
  </si>
  <si>
    <t>benchmark bond yields: 5 year</t>
  </si>
  <si>
    <t>Return to Capital Rate</t>
  </si>
  <si>
    <t>Bond rate minus CPI</t>
  </si>
  <si>
    <t>Index</t>
  </si>
  <si>
    <t>Annual Growth</t>
  </si>
  <si>
    <t>Rate</t>
  </si>
  <si>
    <t>Convert</t>
  </si>
  <si>
    <t>Rate of return folder</t>
  </si>
  <si>
    <r>
      <t>CAPP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</si>
  <si>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AER ST98</t>
    </r>
    <r>
      <rPr>
        <vertAlign val="superscript"/>
        <sz val="11"/>
        <color theme="1"/>
        <rFont val="Calibri"/>
        <family val="2"/>
        <scheme val="minor"/>
      </rPr>
      <t>4</t>
    </r>
  </si>
  <si>
    <r>
      <t>(M</t>
    </r>
    <r>
      <rPr>
        <i/>
        <sz val="11"/>
        <color theme="1"/>
        <rFont val="Calibri"/>
        <family val="2"/>
        <scheme val="minor"/>
      </rPr>
      <t>t-1</t>
    </r>
    <r>
      <rPr>
        <sz val="11"/>
        <color theme="1"/>
        <rFont val="Calibri"/>
        <family val="2"/>
        <scheme val="minor"/>
      </rPr>
      <t>)</t>
    </r>
  </si>
  <si>
    <t>(M-J+L)</t>
  </si>
  <si>
    <t>(M/L)</t>
  </si>
  <si>
    <t>(PV(N$2,N##,-1/N##))</t>
  </si>
  <si>
    <t>(E-H)</t>
  </si>
  <si>
    <t>Net Present Value</t>
  </si>
  <si>
    <t>Resource rent</t>
  </si>
  <si>
    <t>$ '000</t>
  </si>
  <si>
    <r>
      <t>CAPP</t>
    </r>
    <r>
      <rPr>
        <vertAlign val="superscript"/>
        <sz val="11"/>
        <color theme="1"/>
        <rFont val="Calibri"/>
        <family val="2"/>
        <scheme val="minor"/>
      </rPr>
      <t>2</t>
    </r>
  </si>
  <si>
    <r>
      <t>CANSIM 031-0002</t>
    </r>
    <r>
      <rPr>
        <vertAlign val="superscript"/>
        <sz val="11"/>
        <color theme="1"/>
        <rFont val="Calibri"/>
        <family val="2"/>
        <scheme val="minor"/>
      </rPr>
      <t>3</t>
    </r>
  </si>
  <si>
    <t>(I*N*O)/1000</t>
  </si>
  <si>
    <t>Table 176-0043 Financial market statistics</t>
  </si>
  <si>
    <t>http://www5.statcan.gc.ca/cansim/a26?lang=eng&amp;retrLang=eng&amp;id=1760043&amp;paSer=&amp;pattern=&amp;stByVal=1&amp;p1=1&amp;p2=50&amp;tabMode=dataTable&amp;csid=</t>
  </si>
  <si>
    <r>
      <t>Table 326-0020</t>
    </r>
    <r>
      <rPr>
        <vertAlign val="superscript"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Consumer Price Index (CPI), 2011 basket, monthly (2002=100)</t>
    </r>
  </si>
  <si>
    <t>http://www5.statcan.gc.ca/cansim/a26?lang=eng&amp;retrLang=eng&amp;id=3260020&amp;paSer=&amp;pattern=&amp;stByVal=1&amp;p1=1&amp;p2=50&amp;tabMode=dataTable&amp;csid=</t>
  </si>
  <si>
    <t>http://www.capp.ca/library/statistics/handbook/pages/statisticalTables.aspx?sectionNo=4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</si>
  <si>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Canadian Association of Petroleum Producers, Statistical Handbook, Table 04-25B</t>
    </r>
  </si>
  <si>
    <t>http://www5.statcan.gc.ca/cansim/a26?lang=eng&amp;retrLang=eng&amp;id=0310002&amp;paSer=&amp;pattern=&amp;stByVal=1&amp;p1=1&amp;p2=-1&amp;tabMode=dataTable&amp;csid=</t>
  </si>
  <si>
    <t>http://www.aer.ca/data-and-publications/statistical-reports/st98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</si>
  <si>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Alberta Energy Regulator: ST98: Alberta's Energy Reserves &amp; Supply/Demand Outlook</t>
    </r>
  </si>
  <si>
    <t>..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</si>
  <si>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Canadian Association of Petroleum Producers, Statistical Handbook, Table 04-16B (Operating costs in-situ + mining + upgraders = Operating column)
</t>
    </r>
  </si>
  <si>
    <t>Monetary account</t>
  </si>
  <si>
    <t>(Closing stock/quantity of production)</t>
  </si>
  <si>
    <r>
      <t>RR=TR - C - (r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K + d)</t>
    </r>
  </si>
  <si>
    <t xml:space="preserve">Closing stock  </t>
  </si>
  <si>
    <t xml:space="preserve"> </t>
  </si>
  <si>
    <t>Reconciliation accounts based on Net Present Value</t>
  </si>
  <si>
    <t>Opening stock</t>
  </si>
  <si>
    <t>Closing stock from previous year</t>
  </si>
  <si>
    <t>Additions</t>
  </si>
  <si>
    <t>(Present value RR/Physical closing stock) * Additions</t>
  </si>
  <si>
    <t>Depletion</t>
  </si>
  <si>
    <t>(Present value RR/Physical closing stock) * Depletion</t>
  </si>
  <si>
    <t>Revaluation</t>
  </si>
  <si>
    <t>(Closing stock - Opening stock - Additions + Depletion)</t>
  </si>
  <si>
    <t>Closing stock</t>
  </si>
  <si>
    <t>Present value of RR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</si>
  <si>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Statistics Canada: CANSIM Table 031-0002 (Current prices, Non-conventional oil extraction, Total Assets, Geometric)</t>
    </r>
  </si>
  <si>
    <t>sample</t>
  </si>
  <si>
    <t>thousand m3</t>
  </si>
  <si>
    <t>million dollars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</si>
</sst>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0.0000"/>
    <numFmt numFmtId="166" formatCode="_-* #,##0_-;\-* #,##0_-;_-* &quot;-&quot;??_-;_-@_-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2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.8000000000000007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8.8000000000000007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E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7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quotePrefix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Fill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Border="1"/>
    <xf numFmtId="0" fontId="7" fillId="0" borderId="0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5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0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3" fillId="0" borderId="0" xfId="0" applyFont="1"/>
    <xf numFmtId="0" fontId="1" fillId="0" borderId="2" xfId="0" applyFont="1" applyBorder="1"/>
    <xf numFmtId="0" fontId="0" fillId="0" borderId="4" xfId="0" applyBorder="1"/>
    <xf numFmtId="0" fontId="12" fillId="0" borderId="4" xfId="0" applyFont="1" applyBorder="1" applyAlignment="1">
      <alignment horizontal="left" indent="1"/>
    </xf>
    <xf numFmtId="0" fontId="0" fillId="0" borderId="7" xfId="0" applyBorder="1" applyAlignment="1">
      <alignment horizontal="center"/>
    </xf>
    <xf numFmtId="0" fontId="15" fillId="0" borderId="2" xfId="0" applyFont="1" applyBorder="1" applyAlignment="1"/>
    <xf numFmtId="0" fontId="7" fillId="0" borderId="4" xfId="0" applyFont="1" applyBorder="1" applyAlignment="1">
      <alignment horizontal="center"/>
    </xf>
    <xf numFmtId="0" fontId="0" fillId="0" borderId="0" xfId="0" applyAlignment="1"/>
    <xf numFmtId="0" fontId="19" fillId="0" borderId="0" xfId="0" applyFont="1"/>
    <xf numFmtId="0" fontId="21" fillId="0" borderId="0" xfId="1" applyAlignment="1" applyProtection="1"/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right"/>
    </xf>
    <xf numFmtId="10" fontId="13" fillId="0" borderId="0" xfId="2" applyNumberFormat="1" applyFont="1"/>
    <xf numFmtId="164" fontId="12" fillId="0" borderId="0" xfId="0" applyNumberFormat="1" applyFont="1" applyBorder="1" applyAlignment="1">
      <alignment horizontal="right"/>
    </xf>
    <xf numFmtId="10" fontId="0" fillId="0" borderId="0" xfId="0" applyNumberFormat="1"/>
    <xf numFmtId="0" fontId="0" fillId="0" borderId="0" xfId="0" applyAlignment="1">
      <alignment horizontal="right"/>
    </xf>
    <xf numFmtId="165" fontId="0" fillId="0" borderId="0" xfId="2" applyNumberFormat="1" applyFont="1"/>
    <xf numFmtId="3" fontId="0" fillId="0" borderId="0" xfId="0" applyNumberFormat="1"/>
    <xf numFmtId="1" fontId="0" fillId="0" borderId="0" xfId="0" applyNumberFormat="1"/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left" indent="5"/>
    </xf>
    <xf numFmtId="0" fontId="9" fillId="0" borderId="7" xfId="0" applyFont="1" applyBorder="1" applyAlignment="1">
      <alignment wrapText="1"/>
    </xf>
    <xf numFmtId="0" fontId="5" fillId="0" borderId="0" xfId="0" applyFont="1" applyFill="1" applyBorder="1" applyAlignment="1"/>
    <xf numFmtId="9" fontId="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6" fillId="0" borderId="1" xfId="0" applyFont="1" applyBorder="1"/>
    <xf numFmtId="0" fontId="2" fillId="0" borderId="0" xfId="0" applyFont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9" fontId="0" fillId="4" borderId="0" xfId="2" applyFont="1" applyFill="1"/>
    <xf numFmtId="3" fontId="2" fillId="4" borderId="0" xfId="0" applyNumberFormat="1" applyFont="1" applyFill="1" applyBorder="1" applyAlignment="1"/>
    <xf numFmtId="3" fontId="2" fillId="4" borderId="0" xfId="0" applyNumberFormat="1" applyFont="1" applyFill="1" applyAlignment="1"/>
    <xf numFmtId="1" fontId="0" fillId="4" borderId="0" xfId="0" applyNumberFormat="1" applyFill="1"/>
    <xf numFmtId="165" fontId="0" fillId="4" borderId="0" xfId="2" applyNumberFormat="1" applyFont="1" applyFill="1"/>
    <xf numFmtId="166" fontId="0" fillId="4" borderId="0" xfId="3" applyNumberFormat="1" applyFont="1" applyFill="1"/>
    <xf numFmtId="166" fontId="0" fillId="0" borderId="0" xfId="3" applyNumberFormat="1" applyFont="1" applyFill="1"/>
    <xf numFmtId="0" fontId="9" fillId="0" borderId="0" xfId="0" applyFont="1"/>
    <xf numFmtId="166" fontId="9" fillId="0" borderId="0" xfId="3" applyNumberFormat="1" applyFont="1" applyFill="1"/>
    <xf numFmtId="166" fontId="9" fillId="4" borderId="0" xfId="3" applyNumberFormat="1" applyFont="1" applyFill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er.ca/data-and-publications/statistical-reports/st98" TargetMode="External"/><Relationship Id="rId2" Type="http://schemas.openxmlformats.org/officeDocument/2006/relationships/hyperlink" Target="http://www.capp.ca/library/statistics/handbook/pages/statisticalTables.aspx?sectionNo=4" TargetMode="External"/><Relationship Id="rId1" Type="http://schemas.openxmlformats.org/officeDocument/2006/relationships/hyperlink" Target="http://www.capp.ca/library/statistics/handbook/pages/statisticalTables.aspx?sectionNo=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5.statcan.gc.ca/cansim/a26?lang=eng&amp;retrLang=eng&amp;id=0310002&amp;paSer=&amp;pattern=&amp;stByVal=1&amp;p1=1&amp;p2=-1&amp;tabMode=dataTable&amp;csid=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5.statcan.gc.ca/cansim/a26?lang=eng&amp;retrLang=eng&amp;id=3260020&amp;paSer=&amp;pattern=&amp;stByVal=1&amp;p1=1&amp;p2=50&amp;tabMode=dataTable&amp;csid=" TargetMode="External"/><Relationship Id="rId1" Type="http://schemas.openxmlformats.org/officeDocument/2006/relationships/hyperlink" Target="http://www5.statcan.gc.ca/cansim/a26?lang=eng&amp;retrLang=eng&amp;id=1760043&amp;paSer=&amp;pattern=&amp;stByVal=1&amp;p1=1&amp;p2=50&amp;tabMode=dataTable&amp;csid=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1"/>
  <sheetViews>
    <sheetView tabSelected="1" workbookViewId="0">
      <selection activeCell="L23" sqref="L23"/>
    </sheetView>
  </sheetViews>
  <sheetFormatPr defaultRowHeight="15"/>
  <cols>
    <col min="2" max="2" width="16.7109375" customWidth="1"/>
    <col min="3" max="4" width="11.7109375" customWidth="1"/>
    <col min="5" max="5" width="13.85546875" customWidth="1"/>
    <col min="6" max="6" width="9.85546875" customWidth="1"/>
    <col min="7" max="13" width="11.7109375" customWidth="1"/>
    <col min="15" max="15" width="20.7109375" customWidth="1"/>
    <col min="16" max="16" width="12.7109375" customWidth="1"/>
    <col min="17" max="17" width="11.5703125" bestFit="1" customWidth="1"/>
    <col min="18" max="18" width="13.28515625" bestFit="1" customWidth="1"/>
    <col min="19" max="19" width="11.5703125" bestFit="1" customWidth="1"/>
  </cols>
  <sheetData>
    <row r="1" spans="1:32" s="4" customFormat="1" ht="23.25" customHeight="1">
      <c r="A1" s="60" t="s">
        <v>0</v>
      </c>
      <c r="B1" s="61"/>
      <c r="C1" s="6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4" customFormat="1" ht="14.1" customHeight="1">
      <c r="A2" s="60"/>
      <c r="B2" s="61"/>
      <c r="C2" s="6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4" customFormat="1" ht="14.1" customHeight="1">
      <c r="A3"/>
      <c r="B3" t="s">
        <v>83</v>
      </c>
      <c r="C3"/>
      <c r="D3"/>
      <c r="E3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s="4" customFormat="1" ht="14.1" customHeight="1">
      <c r="A4"/>
      <c r="B4" t="s">
        <v>71</v>
      </c>
      <c r="C4" s="73" t="s">
        <v>73</v>
      </c>
      <c r="D4" t="s">
        <v>75</v>
      </c>
      <c r="E4" t="s">
        <v>79</v>
      </c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s="4" customFormat="1" ht="14.1" customHeight="1">
      <c r="A5">
        <v>2010</v>
      </c>
      <c r="B5" s="72"/>
      <c r="C5" s="74"/>
      <c r="D5" s="72"/>
      <c r="E5" s="7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s="4" customFormat="1" ht="14.1" customHeight="1">
      <c r="A6">
        <v>2011</v>
      </c>
      <c r="B6" s="71"/>
      <c r="C6" s="75"/>
      <c r="D6" s="71"/>
      <c r="E6" s="7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s="4" customFormat="1" ht="14.1" customHeight="1">
      <c r="A7">
        <v>2012</v>
      </c>
      <c r="B7" s="71"/>
      <c r="C7" s="75"/>
      <c r="D7" s="71"/>
      <c r="E7" s="7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s="4" customFormat="1" ht="12.75" customHeight="1">
      <c r="B8" s="1"/>
      <c r="C8" s="1"/>
      <c r="G8" s="1"/>
      <c r="H8" s="1"/>
      <c r="I8" s="1"/>
      <c r="J8" s="62" t="s">
        <v>1</v>
      </c>
      <c r="K8" s="63"/>
      <c r="L8" s="63"/>
      <c r="M8" s="22"/>
      <c r="O8" s="1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s="4" customFormat="1" ht="12">
      <c r="B9" s="7"/>
      <c r="C9" s="1"/>
      <c r="D9" s="5"/>
      <c r="E9" s="1"/>
      <c r="F9" s="1"/>
      <c r="G9" s="1"/>
      <c r="H9" s="1"/>
      <c r="I9" s="1"/>
      <c r="J9" s="76" t="s">
        <v>2</v>
      </c>
      <c r="K9" s="77"/>
      <c r="L9" s="77"/>
      <c r="M9" s="78"/>
      <c r="O9" s="1"/>
      <c r="P9" s="58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s="4" customFormat="1" ht="13.5" customHeight="1" thickBot="1">
      <c r="B10" s="1"/>
      <c r="C10" s="1"/>
      <c r="D10" s="79" t="s">
        <v>3</v>
      </c>
      <c r="E10" s="79"/>
      <c r="F10" s="9"/>
      <c r="G10" s="1"/>
      <c r="H10" s="1"/>
      <c r="I10" s="1"/>
      <c r="J10" s="8"/>
      <c r="K10" s="1"/>
      <c r="L10" s="1"/>
      <c r="M10" s="1"/>
      <c r="N10" s="8"/>
      <c r="O10" s="2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s="1" customFormat="1" ht="36">
      <c r="A11" s="5" t="s">
        <v>23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8" t="s">
        <v>49</v>
      </c>
      <c r="J11" s="11" t="s">
        <v>11</v>
      </c>
      <c r="K11" s="12" t="s">
        <v>12</v>
      </c>
      <c r="L11" s="12" t="s">
        <v>13</v>
      </c>
      <c r="M11" s="12" t="s">
        <v>14</v>
      </c>
      <c r="N11" s="11" t="s">
        <v>15</v>
      </c>
      <c r="O11" s="23" t="s">
        <v>16</v>
      </c>
      <c r="P11" s="13" t="s">
        <v>48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s="15" customFormat="1" ht="12.75">
      <c r="A12" s="20"/>
      <c r="B12" s="39" t="s">
        <v>50</v>
      </c>
      <c r="C12" s="39" t="s">
        <v>50</v>
      </c>
      <c r="D12" s="39" t="s">
        <v>50</v>
      </c>
      <c r="E12" s="39" t="s">
        <v>50</v>
      </c>
      <c r="F12" s="24"/>
      <c r="G12" s="39" t="s">
        <v>50</v>
      </c>
      <c r="H12" s="39" t="s">
        <v>50</v>
      </c>
      <c r="I12" s="39" t="s">
        <v>50</v>
      </c>
      <c r="J12" s="25" t="s">
        <v>17</v>
      </c>
      <c r="K12" s="26" t="s">
        <v>17</v>
      </c>
      <c r="L12" s="26" t="s">
        <v>17</v>
      </c>
      <c r="M12" s="26" t="s">
        <v>17</v>
      </c>
      <c r="N12" s="27" t="s">
        <v>18</v>
      </c>
      <c r="O12" s="59">
        <v>0.04</v>
      </c>
      <c r="P12" s="54" t="s">
        <v>22</v>
      </c>
      <c r="Q12" s="17"/>
      <c r="R12" s="17"/>
      <c r="S12" s="17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s="20" customFormat="1" ht="43.5" customHeight="1" thickBot="1">
      <c r="A13" s="19"/>
      <c r="B13" s="37" t="s">
        <v>41</v>
      </c>
      <c r="C13" s="37" t="s">
        <v>51</v>
      </c>
      <c r="D13" s="80" t="s">
        <v>52</v>
      </c>
      <c r="E13" s="81"/>
      <c r="F13" s="57" t="s">
        <v>40</v>
      </c>
      <c r="G13" s="28" t="s">
        <v>21</v>
      </c>
      <c r="H13" s="28" t="s">
        <v>20</v>
      </c>
      <c r="I13" s="28" t="s">
        <v>19</v>
      </c>
      <c r="J13" s="37" t="s">
        <v>43</v>
      </c>
      <c r="K13" s="37" t="s">
        <v>44</v>
      </c>
      <c r="L13" s="37" t="s">
        <v>42</v>
      </c>
      <c r="M13" s="44" t="s">
        <v>42</v>
      </c>
      <c r="N13" s="37" t="s">
        <v>45</v>
      </c>
      <c r="O13" s="44" t="s">
        <v>46</v>
      </c>
      <c r="P13" s="37" t="s">
        <v>53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>
      <c r="A14" t="s">
        <v>82</v>
      </c>
      <c r="B14">
        <v>10000</v>
      </c>
      <c r="C14">
        <v>1000</v>
      </c>
      <c r="D14">
        <v>100</v>
      </c>
      <c r="E14">
        <v>10000</v>
      </c>
      <c r="F14" s="49">
        <v>0.01</v>
      </c>
      <c r="G14">
        <f>E14*F14</f>
        <v>100</v>
      </c>
      <c r="H14">
        <f>C14+D14+G14</f>
        <v>1200</v>
      </c>
      <c r="I14">
        <f>B14-H14</f>
        <v>8800</v>
      </c>
      <c r="J14" s="50" t="s">
        <v>63</v>
      </c>
      <c r="K14">
        <v>100000</v>
      </c>
      <c r="L14">
        <v>1000</v>
      </c>
      <c r="M14">
        <v>99900</v>
      </c>
      <c r="N14" s="53">
        <f>M14/L14</f>
        <v>99.9</v>
      </c>
      <c r="O14" s="51">
        <f>(PV(O$12,N14,-1/N14))</f>
        <v>0.245275813370605</v>
      </c>
      <c r="P14" s="52">
        <f>(I14*N14*O14)/1000</f>
        <v>215.62687305036627</v>
      </c>
    </row>
    <row r="15" spans="1:32">
      <c r="A15">
        <v>2010</v>
      </c>
      <c r="F15" s="49"/>
      <c r="J15" s="50"/>
      <c r="M15" s="67"/>
      <c r="N15" s="53"/>
      <c r="O15" s="51"/>
      <c r="P15" s="52"/>
    </row>
    <row r="16" spans="1:32">
      <c r="A16" s="64">
        <v>2011</v>
      </c>
      <c r="B16" s="65"/>
      <c r="C16" s="65"/>
      <c r="D16" s="65"/>
      <c r="E16" s="65"/>
      <c r="F16" s="66"/>
      <c r="G16" s="64"/>
      <c r="H16" s="65"/>
      <c r="I16" s="65"/>
      <c r="J16" s="67"/>
      <c r="K16" s="68"/>
      <c r="L16" s="68"/>
      <c r="M16" s="67"/>
      <c r="N16" s="69"/>
      <c r="O16" s="70"/>
      <c r="P16" s="65"/>
    </row>
    <row r="17" spans="1:16">
      <c r="A17" s="64">
        <v>2012</v>
      </c>
      <c r="B17" s="65"/>
      <c r="C17" s="65"/>
      <c r="D17" s="65"/>
      <c r="E17" s="65"/>
      <c r="F17" s="66"/>
      <c r="G17" s="64"/>
      <c r="H17" s="65"/>
      <c r="I17" s="65"/>
      <c r="J17" s="67"/>
      <c r="K17" s="68"/>
      <c r="L17" s="68"/>
      <c r="M17" s="67"/>
      <c r="N17" s="69"/>
      <c r="O17" s="70"/>
      <c r="P17" s="65"/>
    </row>
    <row r="19" spans="1:16">
      <c r="B19" t="s">
        <v>84</v>
      </c>
      <c r="C19" s="55"/>
    </row>
    <row r="20" spans="1:16">
      <c r="B20" t="s">
        <v>71</v>
      </c>
      <c r="C20" t="s">
        <v>73</v>
      </c>
      <c r="D20" t="s">
        <v>75</v>
      </c>
      <c r="E20" s="73" t="s">
        <v>77</v>
      </c>
      <c r="F20" t="s">
        <v>79</v>
      </c>
    </row>
    <row r="21" spans="1:16">
      <c r="A21">
        <v>2011</v>
      </c>
      <c r="B21" s="72"/>
      <c r="C21" s="72"/>
      <c r="D21" s="72"/>
      <c r="E21" s="74"/>
      <c r="F21" s="71"/>
    </row>
    <row r="22" spans="1:16">
      <c r="A22">
        <v>2012</v>
      </c>
      <c r="B22" s="71"/>
      <c r="C22" s="71"/>
      <c r="D22" s="71"/>
      <c r="E22" s="75"/>
      <c r="F22" s="71"/>
    </row>
    <row r="24" spans="1:16" ht="21" customHeight="1">
      <c r="A24" s="43" t="s">
        <v>59</v>
      </c>
    </row>
    <row r="25" spans="1:16" ht="21" customHeight="1">
      <c r="A25" s="40"/>
      <c r="B25" s="42" t="s">
        <v>58</v>
      </c>
    </row>
    <row r="26" spans="1:16" ht="21" customHeight="1">
      <c r="A26" s="43" t="s">
        <v>64</v>
      </c>
    </row>
    <row r="27" spans="1:16" ht="21" customHeight="1">
      <c r="A27" s="40"/>
      <c r="B27" s="42" t="s">
        <v>58</v>
      </c>
    </row>
    <row r="28" spans="1:16" ht="17.25">
      <c r="A28" t="s">
        <v>81</v>
      </c>
    </row>
    <row r="29" spans="1:16">
      <c r="B29" s="42" t="s">
        <v>60</v>
      </c>
    </row>
    <row r="30" spans="1:16" ht="17.25">
      <c r="A30" t="s">
        <v>62</v>
      </c>
    </row>
    <row r="31" spans="1:16">
      <c r="B31" s="42" t="s">
        <v>61</v>
      </c>
    </row>
  </sheetData>
  <mergeCells count="3">
    <mergeCell ref="J9:M9"/>
    <mergeCell ref="D10:E10"/>
    <mergeCell ref="D13:E13"/>
  </mergeCells>
  <hyperlinks>
    <hyperlink ref="B25" r:id="rId1"/>
    <hyperlink ref="B27" r:id="rId2"/>
    <hyperlink ref="B31" r:id="rId3"/>
    <hyperlink ref="B2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E33" sqref="E33"/>
    </sheetView>
  </sheetViews>
  <sheetFormatPr defaultRowHeight="15"/>
  <cols>
    <col min="4" max="4" width="15.5703125" customWidth="1"/>
    <col min="5" max="5" width="18.28515625" customWidth="1"/>
    <col min="6" max="6" width="1.85546875" customWidth="1"/>
    <col min="7" max="7" width="18.7109375" customWidth="1"/>
    <col min="8" max="8" width="19.140625" customWidth="1"/>
    <col min="9" max="9" width="1.85546875" customWidth="1"/>
    <col min="10" max="10" width="22" customWidth="1"/>
  </cols>
  <sheetData>
    <row r="1" spans="1:10">
      <c r="A1" s="29" t="s">
        <v>28</v>
      </c>
      <c r="B1" s="31"/>
    </row>
    <row r="2" spans="1:10">
      <c r="A2" s="30" t="s">
        <v>29</v>
      </c>
      <c r="B2" s="31"/>
    </row>
    <row r="3" spans="1:10" ht="15.75" thickBot="1">
      <c r="A3" s="32" t="s">
        <v>30</v>
      </c>
      <c r="B3" s="31"/>
      <c r="D3" s="82" t="s">
        <v>25</v>
      </c>
      <c r="E3" s="82"/>
      <c r="G3" s="82" t="s">
        <v>24</v>
      </c>
      <c r="H3" s="82"/>
      <c r="J3" s="38" t="s">
        <v>34</v>
      </c>
    </row>
    <row r="4" spans="1:10">
      <c r="D4" s="30" t="s">
        <v>32</v>
      </c>
      <c r="G4" s="30" t="s">
        <v>26</v>
      </c>
      <c r="J4" s="33" t="s">
        <v>35</v>
      </c>
    </row>
    <row r="5" spans="1:10">
      <c r="D5" s="35" t="s">
        <v>33</v>
      </c>
      <c r="E5" s="35"/>
      <c r="F5" s="35"/>
      <c r="G5" s="36" t="s">
        <v>27</v>
      </c>
      <c r="H5" s="35"/>
      <c r="I5" s="35"/>
      <c r="J5" s="35"/>
    </row>
    <row r="6" spans="1:10" ht="15.75" thickBot="1">
      <c r="C6" s="34" t="s">
        <v>31</v>
      </c>
      <c r="D6" s="37" t="s">
        <v>38</v>
      </c>
      <c r="E6" s="37" t="s">
        <v>39</v>
      </c>
      <c r="F6" s="37"/>
      <c r="G6" s="37" t="s">
        <v>36</v>
      </c>
      <c r="H6" s="37" t="s">
        <v>37</v>
      </c>
      <c r="I6" s="37"/>
      <c r="J6" s="37" t="s">
        <v>47</v>
      </c>
    </row>
    <row r="7" spans="1:10">
      <c r="C7" s="45">
        <v>2005</v>
      </c>
      <c r="D7" s="46">
        <v>3.59</v>
      </c>
      <c r="E7" s="47">
        <f t="shared" ref="E7:E14" si="0">D7/100</f>
        <v>3.5900000000000001E-2</v>
      </c>
      <c r="G7" s="48">
        <v>107</v>
      </c>
      <c r="H7" s="47"/>
    </row>
    <row r="8" spans="1:10">
      <c r="C8" s="45">
        <v>2006</v>
      </c>
      <c r="D8" s="46">
        <v>4.12</v>
      </c>
      <c r="E8" s="47">
        <f t="shared" si="0"/>
        <v>4.1200000000000001E-2</v>
      </c>
      <c r="G8" s="48">
        <v>109.1</v>
      </c>
      <c r="H8" s="47">
        <f t="shared" ref="H8:H14" si="1">(G8-G7)/G7</f>
        <v>1.9626168224299013E-2</v>
      </c>
      <c r="J8" s="49">
        <f>IF((E8-H8)&gt;0,E8-H8,0)</f>
        <v>2.1573831775700988E-2</v>
      </c>
    </row>
    <row r="9" spans="1:10">
      <c r="C9" s="45">
        <v>2007</v>
      </c>
      <c r="D9" s="46">
        <v>4.22</v>
      </c>
      <c r="E9" s="47">
        <f t="shared" si="0"/>
        <v>4.2199999999999994E-2</v>
      </c>
      <c r="G9" s="48">
        <v>111.4</v>
      </c>
      <c r="H9" s="47">
        <f t="shared" si="1"/>
        <v>2.1081576535288832E-2</v>
      </c>
      <c r="J9" s="49">
        <f>IF((E9-H9)&gt;0,E9-H9,0)</f>
        <v>2.1118423464711163E-2</v>
      </c>
    </row>
    <row r="10" spans="1:10">
      <c r="C10" s="45">
        <v>2008</v>
      </c>
      <c r="D10" s="46">
        <v>3.01</v>
      </c>
      <c r="E10" s="47">
        <f t="shared" si="0"/>
        <v>3.0099999999999998E-2</v>
      </c>
      <c r="G10" s="48">
        <v>114.1</v>
      </c>
      <c r="H10" s="47">
        <f t="shared" si="1"/>
        <v>2.423698384201067E-2</v>
      </c>
      <c r="J10" s="49">
        <f>IF((E10-H10)&gt;0,E10-H10,0)</f>
        <v>5.8630161579893286E-3</v>
      </c>
    </row>
    <row r="11" spans="1:10">
      <c r="C11" s="45">
        <v>2009</v>
      </c>
      <c r="D11" s="46">
        <v>2.41</v>
      </c>
      <c r="E11" s="47">
        <f t="shared" si="0"/>
        <v>2.41E-2</v>
      </c>
      <c r="G11" s="48">
        <v>114.4</v>
      </c>
      <c r="H11" s="47">
        <f t="shared" si="1"/>
        <v>2.6292725679229745E-3</v>
      </c>
      <c r="J11" s="49">
        <f t="shared" ref="J11:J14" si="2">IF((E11-H11)&gt;0,E11-H11,0)</f>
        <v>2.1470727432077025E-2</v>
      </c>
    </row>
    <row r="12" spans="1:10">
      <c r="C12" s="45">
        <v>2010</v>
      </c>
      <c r="D12" s="46">
        <v>2.4500000000000002</v>
      </c>
      <c r="E12" s="47">
        <f t="shared" si="0"/>
        <v>2.4500000000000001E-2</v>
      </c>
      <c r="G12" s="48">
        <v>116.5</v>
      </c>
      <c r="H12" s="47">
        <f t="shared" si="1"/>
        <v>1.8356643356643308E-2</v>
      </c>
      <c r="J12" s="49">
        <f t="shared" si="2"/>
        <v>6.1433566433566934E-3</v>
      </c>
    </row>
    <row r="13" spans="1:10">
      <c r="C13" s="45">
        <v>2011</v>
      </c>
      <c r="D13" s="46">
        <v>2.0699999999999998</v>
      </c>
      <c r="E13" s="47">
        <f t="shared" si="0"/>
        <v>2.07E-2</v>
      </c>
      <c r="G13" s="48">
        <v>119.9</v>
      </c>
      <c r="H13" s="47">
        <f t="shared" si="1"/>
        <v>2.9184549356223225E-2</v>
      </c>
      <c r="J13" s="49">
        <f t="shared" si="2"/>
        <v>0</v>
      </c>
    </row>
    <row r="14" spans="1:10">
      <c r="C14" s="45">
        <v>2012</v>
      </c>
      <c r="D14" s="46">
        <v>1.37</v>
      </c>
      <c r="E14" s="47">
        <f t="shared" si="0"/>
        <v>1.37E-2</v>
      </c>
      <c r="G14" s="48">
        <v>121.7</v>
      </c>
      <c r="H14" s="47">
        <f t="shared" si="1"/>
        <v>1.5012510425354437E-2</v>
      </c>
      <c r="J14" s="49">
        <f t="shared" si="2"/>
        <v>0</v>
      </c>
    </row>
    <row r="15" spans="1:10">
      <c r="D15" s="46"/>
      <c r="E15" s="47"/>
      <c r="G15" s="48"/>
      <c r="H15" s="47"/>
      <c r="J15" s="49"/>
    </row>
    <row r="16" spans="1:10">
      <c r="D16" s="46"/>
      <c r="E16" s="47"/>
      <c r="G16" s="48"/>
      <c r="H16" s="47"/>
      <c r="J16" s="49"/>
    </row>
    <row r="17" spans="1:10">
      <c r="D17" s="46"/>
      <c r="E17" s="47"/>
      <c r="G17" s="48"/>
      <c r="H17" s="47"/>
      <c r="J17" s="49"/>
    </row>
    <row r="18" spans="1:10" ht="15.75">
      <c r="A18" s="41" t="s">
        <v>54</v>
      </c>
    </row>
    <row r="19" spans="1:10">
      <c r="A19" s="42" t="s">
        <v>55</v>
      </c>
    </row>
    <row r="20" spans="1:10" ht="15.75">
      <c r="A20" s="41"/>
    </row>
    <row r="21" spans="1:10" ht="18.75">
      <c r="A21" s="41" t="s">
        <v>56</v>
      </c>
    </row>
    <row r="22" spans="1:10">
      <c r="A22" s="42" t="s">
        <v>57</v>
      </c>
    </row>
  </sheetData>
  <mergeCells count="2">
    <mergeCell ref="D3:E3"/>
    <mergeCell ref="G3:H3"/>
  </mergeCells>
  <hyperlinks>
    <hyperlink ref="A19" r:id="rId1"/>
    <hyperlink ref="A22" r:id="rId2"/>
  </hyperlinks>
  <pageMargins left="0.7" right="0.7" top="0.75" bottom="0.75" header="0.3" footer="0.3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2"/>
  <sheetViews>
    <sheetView showGridLines="0" workbookViewId="0">
      <selection activeCell="D11" sqref="D11"/>
    </sheetView>
  </sheetViews>
  <sheetFormatPr defaultRowHeight="15"/>
  <cols>
    <col min="1" max="1" width="23.28515625" customWidth="1"/>
  </cols>
  <sheetData>
    <row r="1" spans="1:2">
      <c r="A1" s="55" t="s">
        <v>65</v>
      </c>
    </row>
    <row r="2" spans="1:2">
      <c r="A2" s="56" t="s">
        <v>15</v>
      </c>
      <c r="B2" s="56" t="s">
        <v>66</v>
      </c>
    </row>
    <row r="3" spans="1:2" ht="18">
      <c r="A3" s="56" t="s">
        <v>49</v>
      </c>
      <c r="B3" s="56" t="s">
        <v>67</v>
      </c>
    </row>
    <row r="4" spans="1:2">
      <c r="A4" s="56" t="s">
        <v>68</v>
      </c>
    </row>
    <row r="5" spans="1:2">
      <c r="B5" t="s">
        <v>69</v>
      </c>
    </row>
    <row r="7" spans="1:2">
      <c r="A7" s="55" t="s">
        <v>70</v>
      </c>
    </row>
    <row r="8" spans="1:2">
      <c r="A8" s="56" t="s">
        <v>71</v>
      </c>
      <c r="B8" s="56" t="s">
        <v>72</v>
      </c>
    </row>
    <row r="9" spans="1:2">
      <c r="A9" s="56" t="s">
        <v>73</v>
      </c>
      <c r="B9" s="56" t="s">
        <v>74</v>
      </c>
    </row>
    <row r="10" spans="1:2">
      <c r="A10" s="56" t="s">
        <v>75</v>
      </c>
      <c r="B10" s="56" t="s">
        <v>76</v>
      </c>
    </row>
    <row r="11" spans="1:2">
      <c r="A11" s="56" t="s">
        <v>77</v>
      </c>
      <c r="B11" s="56" t="s">
        <v>78</v>
      </c>
    </row>
    <row r="12" spans="1:2">
      <c r="A12" s="56" t="s">
        <v>79</v>
      </c>
      <c r="B12" s="56" t="s">
        <v>80</v>
      </c>
    </row>
  </sheetData>
  <pageMargins left="0.7" right="0.7" top="0.75" bottom="0.75" header="0.3" footer="0.3"/>
  <legacyDrawing r:id="rId1"/>
  <oleObjects>
    <oleObject progId="Equation.3" shapeId="3073" r:id="rId2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Present value NPI</vt:lpstr>
      <vt:lpstr>Rate of return</vt:lpstr>
      <vt:lpstr>Reconciliation accounts</vt:lpstr>
      <vt:lpstr>Sheet1</vt:lpstr>
    </vt:vector>
  </TitlesOfParts>
  <Company>StatCan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Joe St.Lawrence</cp:lastModifiedBy>
  <dcterms:created xsi:type="dcterms:W3CDTF">2014-05-27T18:04:13Z</dcterms:created>
  <dcterms:modified xsi:type="dcterms:W3CDTF">2014-07-02T13:06:55Z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187078892</vt:i4>
  </property>
  <property fmtid="{D5CDD505-2E9C-101B-9397-08002B2CF9AE}" pid="3" name="_NewReviewCycle">
    <vt:lpwstr/>
  </property>
  <property fmtid="{D5CDD505-2E9C-101B-9397-08002B2CF9AE}" pid="4" name="_EmailSubject">
    <vt:lpwstr>exercises</vt:lpwstr>
  </property>
  <property fmtid="{D5CDD505-2E9C-101B-9397-08002B2CF9AE}" pid="5" name="_AuthorEmail">
    <vt:lpwstr>Joe.St.Lawrence@a.statcan.gc.ca</vt:lpwstr>
  </property>
  <property fmtid="{D5CDD505-2E9C-101B-9397-08002B2CF9AE}" pid="6" name="_AuthorEmailDisplayName">
    <vt:lpwstr>St. Lawrence, Joe - EETSD/DSEET</vt:lpwstr>
  </property>
  <property fmtid="{D5CDD505-2E9C-101B-9397-08002B2CF9AE}" pid="7" name="_PreviousAdHocReviewCycleID">
    <vt:i4>-769342137</vt:i4>
  </property>
</Properties>
</file>